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75" windowHeight="12720"/>
  </bookViews>
  <sheets>
    <sheet name="Прилож1 к ТС" sheetId="1" r:id="rId1"/>
  </sheets>
  <definedNames>
    <definedName name="_xlnm.Print_Titles" localSheetId="0">'Прилож1 к ТС'!$9:$9</definedName>
    <definedName name="_xlnm.Print_Area" localSheetId="0">'Прилож1 к ТС'!$A$1:$H$23</definedName>
  </definedNames>
  <calcPr calcId="125725"/>
</workbook>
</file>

<file path=xl/calcChain.xml><?xml version="1.0" encoding="utf-8"?>
<calcChain xmlns="http://schemas.openxmlformats.org/spreadsheetml/2006/main">
  <c r="D22" i="1"/>
  <c r="F22"/>
  <c r="G22"/>
  <c r="H11"/>
  <c r="H17"/>
  <c r="E23"/>
  <c r="H22"/>
  <c r="E22"/>
  <c r="E17"/>
  <c r="E11"/>
  <c r="D17"/>
  <c r="D11"/>
  <c r="B17"/>
  <c r="B11"/>
</calcChain>
</file>

<file path=xl/sharedStrings.xml><?xml version="1.0" encoding="utf-8"?>
<sst xmlns="http://schemas.openxmlformats.org/spreadsheetml/2006/main" count="31" uniqueCount="31">
  <si>
    <t>к Тарифному соглашению в системе ОМС РА</t>
  </si>
  <si>
    <r>
      <t>от"</t>
    </r>
    <r>
      <rPr>
        <b/>
        <i/>
        <u/>
        <sz val="12"/>
        <rFont val="Times New Roman"/>
        <family val="1"/>
        <charset val="204"/>
      </rPr>
      <t>30</t>
    </r>
    <r>
      <rPr>
        <b/>
        <i/>
        <sz val="12"/>
        <rFont val="Times New Roman"/>
        <family val="1"/>
      </rPr>
      <t>"12.</t>
    </r>
    <r>
      <rPr>
        <b/>
        <i/>
        <u/>
        <sz val="12"/>
        <rFont val="Times New Roman"/>
        <family val="1"/>
        <charset val="204"/>
      </rPr>
      <t xml:space="preserve"> 2013 года</t>
    </r>
  </si>
  <si>
    <t>Наименование медицинской организации</t>
  </si>
  <si>
    <t>Численность застрахован-ного населения</t>
  </si>
  <si>
    <t>Средний норматив объема медицинской помощи  ( к-во вызовов на 1 жителя по ПГГ РФ )</t>
  </si>
  <si>
    <t>Кол-во вызовов</t>
  </si>
  <si>
    <t>Сумма средств  по нормативу РФ</t>
  </si>
  <si>
    <t>Коэффициент доступности для расчета  ПДН</t>
  </si>
  <si>
    <t>Стоимость вызова</t>
  </si>
  <si>
    <t>а</t>
  </si>
  <si>
    <t>3=1х2</t>
  </si>
  <si>
    <t>4=3*1507,4 руб.</t>
  </si>
  <si>
    <t>6=1507,4 руб.х5</t>
  </si>
  <si>
    <t>7=3х6</t>
  </si>
  <si>
    <t>г.Майкоп</t>
  </si>
  <si>
    <t>МБУЗ "Кошехабльская ЦРБ"</t>
  </si>
  <si>
    <t>МБУЗ "Тахтамукайская ЦРБ"</t>
  </si>
  <si>
    <t>МБУЗ "Энемская РБ "</t>
  </si>
  <si>
    <t>МбУЗ "Яблоновская поликлиника"</t>
  </si>
  <si>
    <t>Тахтамукайский район</t>
  </si>
  <si>
    <t>МУ"ЦРБ Майкопского района"</t>
  </si>
  <si>
    <t>МБУЗ "Шовгеновская ЦРБ"</t>
  </si>
  <si>
    <t>МБУ "Красногвардейская ЦРБ"</t>
  </si>
  <si>
    <t>МБУ "Адыгейская ЦГБ им. К.М. Батмена"</t>
  </si>
  <si>
    <t>МБУЗ "Гиагинская ЦРБ"</t>
  </si>
  <si>
    <t>ИТОГО РАЙОНЫ</t>
  </si>
  <si>
    <t xml:space="preserve">Итого </t>
  </si>
  <si>
    <t>Главный врач МО</t>
  </si>
  <si>
    <t>Приложение № 1.1</t>
  </si>
  <si>
    <r>
      <t xml:space="preserve">Сумма ПДН на 2014 год </t>
    </r>
    <r>
      <rPr>
        <b/>
        <sz val="12"/>
        <rFont val="Cambria"/>
        <family val="1"/>
        <charset val="204"/>
      </rPr>
      <t>с 01.07.2014</t>
    </r>
  </si>
  <si>
    <r>
      <t xml:space="preserve">Коэффициенты доступности, тарифы стоимости одного вызова и подушевые нормативы финансирования для оплаты скорой медицинской помощи  </t>
    </r>
    <r>
      <rPr>
        <b/>
        <sz val="14"/>
        <rFont val="Times New Roman"/>
        <family val="1"/>
        <charset val="204"/>
      </rPr>
      <t>с 1 июля 2014 года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</si>
</sst>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Cambria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1" applyFill="1"/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ill="1" applyAlignment="1">
      <alignment horizontal="center"/>
    </xf>
    <xf numFmtId="0" fontId="10" fillId="0" borderId="7" xfId="1" applyFont="1" applyFill="1" applyBorder="1"/>
    <xf numFmtId="0" fontId="10" fillId="0" borderId="0" xfId="1" applyFont="1" applyFill="1"/>
    <xf numFmtId="0" fontId="11" fillId="0" borderId="0" xfId="1" applyFont="1" applyFill="1"/>
    <xf numFmtId="0" fontId="9" fillId="0" borderId="15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left" vertical="center" wrapText="1"/>
    </xf>
    <xf numFmtId="3" fontId="11" fillId="0" borderId="19" xfId="1" applyNumberFormat="1" applyFont="1" applyFill="1" applyBorder="1" applyAlignment="1">
      <alignment horizontal="right" vertical="center"/>
    </xf>
    <xf numFmtId="164" fontId="12" fillId="0" borderId="19" xfId="1" applyNumberFormat="1" applyFont="1" applyFill="1" applyBorder="1" applyAlignment="1">
      <alignment horizontal="center" vertical="center"/>
    </xf>
    <xf numFmtId="3" fontId="11" fillId="0" borderId="20" xfId="1" applyNumberFormat="1" applyFont="1" applyFill="1" applyBorder="1" applyAlignment="1">
      <alignment horizontal="right" vertical="center"/>
    </xf>
    <xf numFmtId="3" fontId="12" fillId="0" borderId="21" xfId="1" applyNumberFormat="1" applyFont="1" applyFill="1" applyBorder="1" applyAlignment="1">
      <alignment horizontal="right" vertical="center"/>
    </xf>
    <xf numFmtId="165" fontId="12" fillId="0" borderId="20" xfId="1" applyNumberFormat="1" applyFont="1" applyFill="1" applyBorder="1" applyAlignment="1">
      <alignment horizontal="center"/>
    </xf>
    <xf numFmtId="4" fontId="12" fillId="0" borderId="20" xfId="1" applyNumberFormat="1" applyFont="1" applyFill="1" applyBorder="1"/>
    <xf numFmtId="3" fontId="12" fillId="0" borderId="22" xfId="1" applyNumberFormat="1" applyFont="1" applyFill="1" applyBorder="1"/>
    <xf numFmtId="0" fontId="11" fillId="0" borderId="23" xfId="1" applyFont="1" applyFill="1" applyBorder="1" applyAlignment="1">
      <alignment horizontal="left" vertical="center"/>
    </xf>
    <xf numFmtId="3" fontId="11" fillId="0" borderId="24" xfId="1" applyNumberFormat="1" applyFont="1" applyFill="1" applyBorder="1" applyAlignment="1">
      <alignment horizontal="right" vertical="center"/>
    </xf>
    <xf numFmtId="164" fontId="12" fillId="0" borderId="4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right" vertical="center"/>
    </xf>
    <xf numFmtId="165" fontId="11" fillId="0" borderId="25" xfId="1" applyNumberFormat="1" applyFont="1" applyFill="1" applyBorder="1" applyAlignment="1">
      <alignment horizontal="center"/>
    </xf>
    <xf numFmtId="4" fontId="11" fillId="0" borderId="25" xfId="1" applyNumberFormat="1" applyFont="1" applyFill="1" applyBorder="1"/>
    <xf numFmtId="3" fontId="11" fillId="0" borderId="26" xfId="1" applyNumberFormat="1" applyFont="1" applyFill="1" applyBorder="1"/>
    <xf numFmtId="0" fontId="12" fillId="0" borderId="0" xfId="1" applyFont="1" applyFill="1"/>
    <xf numFmtId="0" fontId="11" fillId="0" borderId="27" xfId="1" applyFont="1" applyFill="1" applyBorder="1" applyAlignment="1">
      <alignment horizontal="left" vertical="center"/>
    </xf>
    <xf numFmtId="3" fontId="11" fillId="0" borderId="7" xfId="1" applyNumberFormat="1" applyFont="1" applyFill="1" applyBorder="1" applyAlignment="1">
      <alignment horizontal="right" vertical="center"/>
    </xf>
    <xf numFmtId="164" fontId="11" fillId="0" borderId="25" xfId="1" applyNumberFormat="1" applyFont="1" applyFill="1" applyBorder="1" applyAlignment="1">
      <alignment horizontal="center" vertical="center"/>
    </xf>
    <xf numFmtId="3" fontId="11" fillId="0" borderId="28" xfId="1" applyNumberFormat="1" applyFont="1" applyFill="1" applyBorder="1" applyAlignment="1">
      <alignment horizontal="right" vertical="center"/>
    </xf>
    <xf numFmtId="165" fontId="11" fillId="0" borderId="28" xfId="1" applyNumberFormat="1" applyFont="1" applyFill="1" applyBorder="1" applyAlignment="1">
      <alignment horizontal="center"/>
    </xf>
    <xf numFmtId="4" fontId="11" fillId="0" borderId="28" xfId="1" applyNumberFormat="1" applyFont="1" applyFill="1" applyBorder="1"/>
    <xf numFmtId="3" fontId="11" fillId="0" borderId="29" xfId="1" applyNumberFormat="1" applyFont="1" applyFill="1" applyBorder="1"/>
    <xf numFmtId="0" fontId="12" fillId="0" borderId="27" xfId="1" applyFont="1" applyFill="1" applyBorder="1" applyAlignment="1">
      <alignment horizontal="left" vertical="center"/>
    </xf>
    <xf numFmtId="3" fontId="12" fillId="0" borderId="7" xfId="1" applyNumberFormat="1" applyFont="1" applyFill="1" applyBorder="1" applyAlignment="1">
      <alignment horizontal="right" vertical="center"/>
    </xf>
    <xf numFmtId="164" fontId="12" fillId="0" borderId="25" xfId="1" applyNumberFormat="1" applyFont="1" applyFill="1" applyBorder="1" applyAlignment="1">
      <alignment horizontal="center" vertical="center"/>
    </xf>
    <xf numFmtId="3" fontId="12" fillId="0" borderId="28" xfId="1" applyNumberFormat="1" applyFont="1" applyFill="1" applyBorder="1" applyAlignment="1">
      <alignment horizontal="right" vertical="center"/>
    </xf>
    <xf numFmtId="165" fontId="12" fillId="0" borderId="28" xfId="1" applyNumberFormat="1" applyFont="1" applyFill="1" applyBorder="1" applyAlignment="1">
      <alignment horizontal="center"/>
    </xf>
    <xf numFmtId="4" fontId="12" fillId="0" borderId="28" xfId="1" applyNumberFormat="1" applyFont="1" applyFill="1" applyBorder="1"/>
    <xf numFmtId="0" fontId="11" fillId="0" borderId="27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vertical="center"/>
    </xf>
    <xf numFmtId="0" fontId="12" fillId="0" borderId="30" xfId="1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right" vertical="center"/>
    </xf>
    <xf numFmtId="164" fontId="12" fillId="0" borderId="12" xfId="1" applyNumberFormat="1" applyFont="1" applyFill="1" applyBorder="1" applyAlignment="1">
      <alignment horizontal="center" vertical="center"/>
    </xf>
    <xf numFmtId="3" fontId="12" fillId="0" borderId="11" xfId="1" applyNumberFormat="1" applyFont="1" applyFill="1" applyBorder="1" applyAlignment="1">
      <alignment horizontal="right" vertical="center"/>
    </xf>
    <xf numFmtId="165" fontId="12" fillId="0" borderId="11" xfId="1" applyNumberFormat="1" applyFont="1" applyFill="1" applyBorder="1" applyAlignment="1">
      <alignment horizontal="center"/>
    </xf>
    <xf numFmtId="4" fontId="12" fillId="0" borderId="11" xfId="1" applyNumberFormat="1" applyFont="1" applyFill="1" applyBorder="1"/>
    <xf numFmtId="3" fontId="12" fillId="0" borderId="31" xfId="1" applyNumberFormat="1" applyFont="1" applyFill="1" applyBorder="1"/>
    <xf numFmtId="0" fontId="13" fillId="0" borderId="18" xfId="1" applyFont="1" applyFill="1" applyBorder="1" applyAlignment="1">
      <alignment horizontal="center" vertical="center"/>
    </xf>
    <xf numFmtId="3" fontId="12" fillId="0" borderId="19" xfId="1" applyNumberFormat="1" applyFont="1" applyFill="1" applyBorder="1" applyAlignment="1">
      <alignment horizontal="right" vertical="center"/>
    </xf>
    <xf numFmtId="164" fontId="12" fillId="0" borderId="20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right" vertical="center"/>
    </xf>
    <xf numFmtId="3" fontId="12" fillId="0" borderId="32" xfId="1" applyNumberFormat="1" applyFont="1" applyFill="1" applyBorder="1"/>
    <xf numFmtId="0" fontId="13" fillId="0" borderId="0" xfId="1" applyFont="1" applyFill="1" applyBorder="1" applyAlignment="1">
      <alignment vertical="center"/>
    </xf>
    <xf numFmtId="3" fontId="14" fillId="0" borderId="0" xfId="1" applyNumberFormat="1" applyFont="1" applyFill="1" applyBorder="1"/>
    <xf numFmtId="0" fontId="14" fillId="0" borderId="0" xfId="1" applyFont="1" applyFill="1" applyBorder="1"/>
    <xf numFmtId="165" fontId="14" fillId="0" borderId="0" xfId="1" applyNumberFormat="1" applyFont="1" applyFill="1" applyBorder="1"/>
    <xf numFmtId="3" fontId="10" fillId="0" borderId="0" xfId="1" applyNumberFormat="1" applyFont="1" applyFill="1"/>
    <xf numFmtId="3" fontId="11" fillId="0" borderId="28" xfId="1" applyNumberFormat="1" applyFont="1" applyFill="1" applyBorder="1"/>
    <xf numFmtId="165" fontId="11" fillId="0" borderId="0" xfId="1" applyNumberFormat="1" applyFont="1" applyFill="1"/>
    <xf numFmtId="0" fontId="9" fillId="2" borderId="1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АНАЛИЗ ПЛАН-ЗАКАЗА за 1 полуг.2001 г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2"/>
  <sheetViews>
    <sheetView tabSelected="1" view="pageBreakPreview" zoomScale="90" zoomScaleNormal="100" zoomScaleSheetLayoutView="90" workbookViewId="0">
      <pane xSplit="1" ySplit="9" topLeftCell="B10" activePane="bottomRight" state="frozen"/>
      <selection activeCell="A50" sqref="A50"/>
      <selection pane="topRight" activeCell="A50" sqref="A50"/>
      <selection pane="bottomLeft" activeCell="A50" sqref="A50"/>
      <selection pane="bottomRight" activeCell="F13" sqref="F13"/>
    </sheetView>
  </sheetViews>
  <sheetFormatPr defaultColWidth="8" defaultRowHeight="15.75"/>
  <cols>
    <col min="1" max="1" width="42.5703125" style="10" customWidth="1"/>
    <col min="2" max="2" width="16.140625" style="6" customWidth="1"/>
    <col min="3" max="3" width="21.85546875" style="6" customWidth="1"/>
    <col min="4" max="4" width="14.5703125" style="6" customWidth="1"/>
    <col min="5" max="5" width="19.140625" style="6" customWidth="1"/>
    <col min="6" max="6" width="21.140625" style="6" customWidth="1"/>
    <col min="7" max="7" width="18.28515625" style="6" customWidth="1"/>
    <col min="8" max="8" width="23.28515625" style="6" customWidth="1"/>
    <col min="9" max="9" width="15" style="6" customWidth="1"/>
    <col min="10" max="10" width="10.140625" style="6" bestFit="1" customWidth="1"/>
    <col min="11" max="16384" width="8" style="6"/>
  </cols>
  <sheetData>
    <row r="1" spans="1:9" s="1" customFormat="1" ht="17.100000000000001" customHeight="1">
      <c r="F1" s="2" t="s">
        <v>28</v>
      </c>
    </row>
    <row r="2" spans="1:9" s="1" customFormat="1" ht="17.100000000000001" customHeight="1">
      <c r="F2" s="2" t="s">
        <v>0</v>
      </c>
    </row>
    <row r="3" spans="1:9" s="1" customFormat="1" ht="17.100000000000001" customHeight="1">
      <c r="F3" s="2"/>
    </row>
    <row r="4" spans="1:9" s="1" customFormat="1" ht="17.100000000000001" customHeight="1">
      <c r="F4" s="3" t="s">
        <v>1</v>
      </c>
    </row>
    <row r="5" spans="1:9" s="1" customFormat="1" ht="26.25" customHeight="1">
      <c r="A5" s="4"/>
      <c r="D5" s="69"/>
      <c r="E5" s="69"/>
      <c r="F5" s="5"/>
    </row>
    <row r="6" spans="1:9" ht="34.5" customHeight="1">
      <c r="A6" s="70" t="s">
        <v>30</v>
      </c>
      <c r="B6" s="70"/>
      <c r="C6" s="70"/>
      <c r="D6" s="70"/>
      <c r="E6" s="70"/>
      <c r="F6" s="70"/>
      <c r="G6" s="70"/>
      <c r="H6" s="70"/>
    </row>
    <row r="7" spans="1:9" ht="27.75" customHeight="1" thickBot="1">
      <c r="A7" s="7"/>
      <c r="D7" s="8"/>
      <c r="E7" s="8"/>
      <c r="F7" s="8"/>
    </row>
    <row r="8" spans="1:9" s="10" customFormat="1" ht="37.5" customHeight="1">
      <c r="A8" s="71" t="s">
        <v>2</v>
      </c>
      <c r="B8" s="73" t="s">
        <v>3</v>
      </c>
      <c r="C8" s="75" t="s">
        <v>4</v>
      </c>
      <c r="D8" s="77" t="s">
        <v>5</v>
      </c>
      <c r="E8" s="75" t="s">
        <v>6</v>
      </c>
      <c r="F8" s="79" t="s">
        <v>7</v>
      </c>
      <c r="G8" s="79" t="s">
        <v>8</v>
      </c>
      <c r="H8" s="81" t="s">
        <v>29</v>
      </c>
      <c r="I8" s="9"/>
    </row>
    <row r="9" spans="1:9" s="11" customFormat="1" ht="63" customHeight="1" thickBot="1">
      <c r="A9" s="72"/>
      <c r="B9" s="74"/>
      <c r="C9" s="76"/>
      <c r="D9" s="78"/>
      <c r="E9" s="76"/>
      <c r="F9" s="80"/>
      <c r="G9" s="80"/>
      <c r="H9" s="82"/>
      <c r="I9" s="67"/>
    </row>
    <row r="10" spans="1:9" s="11" customFormat="1" ht="18" customHeight="1" thickBot="1">
      <c r="A10" s="12" t="s">
        <v>9</v>
      </c>
      <c r="B10" s="13">
        <v>1</v>
      </c>
      <c r="C10" s="14">
        <v>2</v>
      </c>
      <c r="D10" s="15" t="s">
        <v>10</v>
      </c>
      <c r="E10" s="15" t="s">
        <v>11</v>
      </c>
      <c r="F10" s="15">
        <v>5</v>
      </c>
      <c r="G10" s="15" t="s">
        <v>12</v>
      </c>
      <c r="H10" s="16" t="s">
        <v>13</v>
      </c>
      <c r="I10" s="68"/>
    </row>
    <row r="11" spans="1:9" s="11" customFormat="1" ht="21.75" customHeight="1" thickBot="1">
      <c r="A11" s="17" t="s">
        <v>14</v>
      </c>
      <c r="B11" s="18">
        <f>165920+7873</f>
        <v>173793</v>
      </c>
      <c r="C11" s="19">
        <v>0.318</v>
      </c>
      <c r="D11" s="20">
        <f>52762.56+423</f>
        <v>53185.56</v>
      </c>
      <c r="E11" s="21">
        <f>D11*1507.4</f>
        <v>80171913.144000009</v>
      </c>
      <c r="F11" s="22">
        <v>0.97472103800680576</v>
      </c>
      <c r="G11" s="23">
        <v>1469.294492691459</v>
      </c>
      <c r="H11" s="24">
        <f>D11*G11+1</f>
        <v>78145251.398711145</v>
      </c>
      <c r="I11" s="66"/>
    </row>
    <row r="12" spans="1:9" s="32" customFormat="1" ht="21.75" customHeight="1">
      <c r="A12" s="25" t="s">
        <v>15</v>
      </c>
      <c r="B12" s="26">
        <v>28002</v>
      </c>
      <c r="C12" s="27">
        <v>0.318</v>
      </c>
      <c r="D12" s="28">
        <v>8904.6360000000004</v>
      </c>
      <c r="E12" s="28">
        <v>13422848.306400001</v>
      </c>
      <c r="F12" s="29">
        <v>0.76013253068692621</v>
      </c>
      <c r="G12" s="30">
        <v>1145.8237767574726</v>
      </c>
      <c r="H12" s="31">
        <v>10203143.652170554</v>
      </c>
      <c r="I12" s="66"/>
    </row>
    <row r="13" spans="1:9" s="32" customFormat="1" ht="30" customHeight="1">
      <c r="A13" s="33" t="s">
        <v>16</v>
      </c>
      <c r="B13" s="34">
        <v>13125</v>
      </c>
      <c r="C13" s="35">
        <v>0.318</v>
      </c>
      <c r="D13" s="36">
        <v>4173.75</v>
      </c>
      <c r="E13" s="36">
        <v>6291510.75</v>
      </c>
      <c r="F13" s="37">
        <v>0.96002424548080389</v>
      </c>
      <c r="G13" s="38">
        <v>1447.1405476377638</v>
      </c>
      <c r="H13" s="39">
        <v>6040002.8607031163</v>
      </c>
      <c r="I13" s="66"/>
    </row>
    <row r="14" spans="1:9" s="11" customFormat="1" ht="18" customHeight="1">
      <c r="A14" s="33" t="s">
        <v>17</v>
      </c>
      <c r="B14" s="34">
        <v>19400</v>
      </c>
      <c r="C14" s="35">
        <v>0.318</v>
      </c>
      <c r="D14" s="36">
        <v>6169.2</v>
      </c>
      <c r="E14" s="36">
        <v>9299452.0800000001</v>
      </c>
      <c r="F14" s="37">
        <v>0.76552700979021737</v>
      </c>
      <c r="G14" s="38">
        <v>1153.9554145577738</v>
      </c>
      <c r="H14" s="39">
        <v>7118981.7434898177</v>
      </c>
      <c r="I14" s="66"/>
    </row>
    <row r="15" spans="1:9" s="11" customFormat="1" ht="18" customHeight="1">
      <c r="A15" s="33" t="s">
        <v>18</v>
      </c>
      <c r="B15" s="34">
        <v>21705</v>
      </c>
      <c r="C15" s="35">
        <v>0.318</v>
      </c>
      <c r="D15" s="36">
        <v>6902.1900000000005</v>
      </c>
      <c r="E15" s="36">
        <v>10404361.206000002</v>
      </c>
      <c r="F15" s="37">
        <v>0.89380416972060062</v>
      </c>
      <c r="G15" s="38">
        <v>1347.3204054368334</v>
      </c>
      <c r="H15" s="39">
        <v>9299461.4292020574</v>
      </c>
      <c r="I15" s="66"/>
    </row>
    <row r="16" spans="1:9" s="32" customFormat="1" ht="18" customHeight="1">
      <c r="A16" s="40" t="s">
        <v>19</v>
      </c>
      <c r="B16" s="41">
        <v>54230</v>
      </c>
      <c r="C16" s="42">
        <v>0.318</v>
      </c>
      <c r="D16" s="43">
        <v>17245.14</v>
      </c>
      <c r="E16" s="51">
        <v>25995324.036000002</v>
      </c>
      <c r="F16" s="44">
        <v>0.86394176130649813</v>
      </c>
      <c r="G16" s="45">
        <v>1302.3058109934154</v>
      </c>
      <c r="H16" s="54">
        <v>22458446.033394989</v>
      </c>
      <c r="I16" s="66"/>
    </row>
    <row r="17" spans="1:9" s="32" customFormat="1" ht="18" customHeight="1">
      <c r="A17" s="33" t="s">
        <v>20</v>
      </c>
      <c r="B17" s="34">
        <f>51349-7873</f>
        <v>43476</v>
      </c>
      <c r="C17" s="42">
        <v>0.318</v>
      </c>
      <c r="D17" s="36">
        <f>16328.982-423</f>
        <v>15905.982</v>
      </c>
      <c r="E17" s="36">
        <f>D17*1507.4</f>
        <v>23976677.266800001</v>
      </c>
      <c r="F17" s="37">
        <v>1.3463561126836796</v>
      </c>
      <c r="G17" s="38">
        <v>2029.4972042593786</v>
      </c>
      <c r="H17" s="65">
        <f>D17*G17</f>
        <v>32281146</v>
      </c>
      <c r="I17" s="66"/>
    </row>
    <row r="18" spans="1:9" s="11" customFormat="1" ht="18" customHeight="1">
      <c r="A18" s="33" t="s">
        <v>21</v>
      </c>
      <c r="B18" s="34">
        <v>14720</v>
      </c>
      <c r="C18" s="35">
        <v>0.318</v>
      </c>
      <c r="D18" s="36">
        <v>4680.96</v>
      </c>
      <c r="E18" s="28">
        <v>7056079.1040000003</v>
      </c>
      <c r="F18" s="37">
        <v>0.9774183180719056</v>
      </c>
      <c r="G18" s="38">
        <v>1473.3603726615906</v>
      </c>
      <c r="H18" s="31">
        <v>6896740.9700139994</v>
      </c>
      <c r="I18" s="66"/>
    </row>
    <row r="19" spans="1:9" s="11" customFormat="1" ht="18" customHeight="1">
      <c r="A19" s="33" t="s">
        <v>22</v>
      </c>
      <c r="B19" s="34">
        <v>27022</v>
      </c>
      <c r="C19" s="35">
        <v>0.318</v>
      </c>
      <c r="D19" s="36">
        <v>8592.996000000001</v>
      </c>
      <c r="E19" s="36">
        <v>12953082.170400003</v>
      </c>
      <c r="F19" s="37">
        <v>0.89172348325969142</v>
      </c>
      <c r="G19" s="38">
        <v>1344.183978665659</v>
      </c>
      <c r="H19" s="39">
        <v>11550567.551938094</v>
      </c>
      <c r="I19" s="66"/>
    </row>
    <row r="20" spans="1:9" s="11" customFormat="1" ht="27.75" customHeight="1">
      <c r="A20" s="46" t="s">
        <v>23</v>
      </c>
      <c r="B20" s="34">
        <v>29776</v>
      </c>
      <c r="C20" s="35">
        <v>0.318</v>
      </c>
      <c r="D20" s="36">
        <v>9468.768</v>
      </c>
      <c r="E20" s="36">
        <v>14273220.883200001</v>
      </c>
      <c r="F20" s="37">
        <v>1.3224036048210019</v>
      </c>
      <c r="G20" s="38">
        <v>1993.3911939071786</v>
      </c>
      <c r="H20" s="39">
        <v>18874958.748350088</v>
      </c>
      <c r="I20" s="66"/>
    </row>
    <row r="21" spans="1:9" s="47" customFormat="1" ht="24.75" customHeight="1">
      <c r="A21" s="33" t="s">
        <v>24</v>
      </c>
      <c r="B21" s="34">
        <v>30266</v>
      </c>
      <c r="C21" s="35">
        <v>0.318</v>
      </c>
      <c r="D21" s="36">
        <v>9624.5879999999997</v>
      </c>
      <c r="E21" s="36">
        <v>14508103.951200001</v>
      </c>
      <c r="F21" s="37">
        <v>0.82347047958836839</v>
      </c>
      <c r="G21" s="38">
        <v>1241.2994009315066</v>
      </c>
      <c r="H21" s="39">
        <v>11946995.318612568</v>
      </c>
      <c r="I21" s="66"/>
    </row>
    <row r="22" spans="1:9" s="32" customFormat="1" ht="24.75" customHeight="1" thickBot="1">
      <c r="A22" s="48" t="s">
        <v>25</v>
      </c>
      <c r="B22" s="49">
        <v>235365</v>
      </c>
      <c r="C22" s="50">
        <v>0.318</v>
      </c>
      <c r="D22" s="51">
        <f>D12+D16+D17+D18+D19+D20+D21+1</f>
        <v>74424.070000000007</v>
      </c>
      <c r="E22" s="51">
        <f>E12+E16+E17+E18+E19+E20+E21</f>
        <v>112185335.71800002</v>
      </c>
      <c r="F22" s="52">
        <f>H22/E22</f>
        <v>1.0180653072303023</v>
      </c>
      <c r="G22" s="53">
        <f>H22/D22</f>
        <v>1534.611024020593</v>
      </c>
      <c r="H22" s="51">
        <f>H12+H16+H17+H18+H19+H20+H21</f>
        <v>114211998.27448031</v>
      </c>
      <c r="I22" s="66"/>
    </row>
    <row r="23" spans="1:9" s="32" customFormat="1" ht="22.5" customHeight="1" thickBot="1">
      <c r="A23" s="55" t="s">
        <v>26</v>
      </c>
      <c r="B23" s="56">
        <v>401285</v>
      </c>
      <c r="C23" s="57">
        <v>0.318</v>
      </c>
      <c r="D23" s="58">
        <v>127610</v>
      </c>
      <c r="E23" s="58">
        <f>E11+E22+1</f>
        <v>192357249.86200005</v>
      </c>
      <c r="F23" s="22">
        <v>0.99999999999999989</v>
      </c>
      <c r="G23" s="23">
        <v>1507.3999999999999</v>
      </c>
      <c r="H23" s="59">
        <v>192357250</v>
      </c>
      <c r="I23" s="66"/>
    </row>
    <row r="24" spans="1:9" s="62" customFormat="1" ht="23.25" customHeight="1">
      <c r="A24" s="60"/>
      <c r="B24" s="61"/>
      <c r="C24" s="61"/>
      <c r="E24" s="61"/>
      <c r="F24" s="63"/>
      <c r="H24" s="61"/>
    </row>
    <row r="25" spans="1:9" s="10" customFormat="1" ht="23.25" customHeight="1">
      <c r="E25" s="64"/>
    </row>
    <row r="26" spans="1:9" s="10" customFormat="1" ht="23.25" customHeight="1"/>
    <row r="27" spans="1:9" s="10" customFormat="1" ht="30.75" customHeight="1"/>
    <row r="28" spans="1:9" s="10" customFormat="1" ht="30.75" customHeight="1"/>
    <row r="29" spans="1:9" s="10" customFormat="1" ht="30.75" customHeight="1"/>
    <row r="30" spans="1:9" s="10" customFormat="1" ht="30.75" customHeight="1"/>
    <row r="31" spans="1:9" s="10" customFormat="1" ht="30.75" customHeight="1"/>
    <row r="32" spans="1:9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52" spans="1:9" s="10" customFormat="1">
      <c r="A52" s="10" t="s">
        <v>27</v>
      </c>
      <c r="B52" s="6"/>
      <c r="C52" s="6"/>
      <c r="D52" s="6"/>
      <c r="E52" s="6"/>
      <c r="F52" s="6"/>
      <c r="G52" s="6"/>
      <c r="H52" s="6"/>
      <c r="I52" s="6"/>
    </row>
  </sheetData>
  <mergeCells count="11">
    <mergeCell ref="I9:I10"/>
    <mergeCell ref="D5:E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" right="0" top="0.27559055118110237" bottom="0.19685039370078741" header="0" footer="0"/>
  <pageSetup paperSize="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Прилож1 к ТС</vt:lpstr>
      <vt:lpstr>'Прилож1 к ТС'!Заголовки_для_печати</vt:lpstr>
      <vt:lpstr>'Прилож1 к ТС'!Область_печати</vt:lpstr>
    </vt:vector>
  </TitlesOfParts>
  <Company>ARFOMS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Dolotova</dc:creator>
  <cp:lastModifiedBy>Dolotova</cp:lastModifiedBy>
  <cp:lastPrinted>2014-07-24T13:29:40Z</cp:lastPrinted>
  <dcterms:created xsi:type="dcterms:W3CDTF">2013-12-27T07:05:22Z</dcterms:created>
  <dcterms:modified xsi:type="dcterms:W3CDTF">2014-07-24T13:32:10Z</dcterms:modified>
</cp:coreProperties>
</file>